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<sst xmlns="http://schemas.openxmlformats.org/spreadsheetml/2006/main" count="63" uniqueCount="63">
  <si>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Prognoza kwoty długu i spłat na rok 2008 i lata następne</t>
  </si>
  <si>
    <t>w złotych</t>
  </si>
  <si>
    <t>Lp.</t>
  </si>
  <si>
    <t>Wyszczególnienie</t>
  </si>
  <si>
    <t>Kwota długu na dzień 31.12.2007*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</si>
  <si>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</si>
  <si>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</si>
  <si>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</si>
  <si>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</si>
  <si>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</si>
  <si>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</si>
  <si>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</si>
  <si>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</si>
  <si>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</si>
  <si>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</si>
  <si>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</si>
  <si>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</si>
  <si>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</si>
  <si>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</si>
  <si>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</si>
  <si>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</si>
  <si>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</si>
  <si>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 xml:space="preserve">       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</si>
  <si>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</si>
  <si>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</si>
  <si>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</si>
  <si>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</si>
  <si>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</si>
  <si>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</si>
  <si>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</si>
  <si>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</si>
  <si>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(2.1+2.2+2.3+2.4)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</si>
  <si>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</si>
  <si>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</si>
  <si>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</si>
  <si>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</si>
  <si>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</si>
  <si>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</si>
  <si>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2.2</t>
  </si>
  <si>
    <t>Spłata zobowiązań z tytułu prefinansowania</t>
  </si>
  <si>
    <t>2.3</t>
  </si>
  <si>
    <t>Spłata odsetek i dyskonta</t>
  </si>
  <si>
    <t>2.4</t>
  </si>
  <si>
    <t>Spłata  zobowiązań z tytułu udzielonych poręczeń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</si>
  <si>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</si>
  <si>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</si>
  <si>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</si>
  <si>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</si>
  <si>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</si>
  <si>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</si>
  <si>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</si>
  <si>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Inne przychody (wolne środki z lat ubiegłych)</t>
  </si>
  <si>
    <t>7.</t>
  </si>
  <si>
    <t>Relacje do dochodów (w %):</t>
  </si>
  <si>
    <t>7.1</t>
  </si>
  <si>
    <r>
      <t xml:space="preserve">długu </t>
    </r>
    <r>
      <rPr>
        <sz val="10"/>
        <rFont val="Arial"/>
        <family val="2"/>
      </rPr>
      <t xml:space="preserve">(art. 170 ust. 1)     (1-2.1-2.2):3      </t>
    </r>
  </si>
  <si>
    <t>7.2</t>
  </si>
  <si>
    <r>
      <t xml:space="preserve">długu po uwzględnieniu wyłączeń </t>
    </r>
    <r>
      <rPr>
        <sz val="10"/>
        <rFont val="Arial"/>
        <family val="2"/>
      </rPr>
      <t xml:space="preserve">(art. 170 ust. 3)
(1.1+1.2-2.1):3          </t>
    </r>
  </si>
  <si>
    <t>7.3</t>
  </si>
  <si>
    <r>
      <t xml:space="preserve">spłaty zadłużenia </t>
    </r>
    <r>
      <rPr>
        <sz val="10"/>
        <rFont val="Arial"/>
        <family val="2"/>
      </rPr>
      <t xml:space="preserve">(art. 169 ust. 1)   </t>
    </r>
  </si>
  <si>
    <t>7.4</t>
  </si>
  <si>
    <r>
      <t xml:space="preserve">spłaty zadłużenia po uwzględnieniu wyłączeń </t>
    </r>
    <r>
      <rPr>
        <sz val="10"/>
        <rFont val="Arial"/>
        <family val="2"/>
      </rPr>
      <t>(art. 169 ust. 3)      (2.1+2.3+2.4):3</t>
    </r>
  </si>
  <si>
    <t>* Dotyczy wartości wykonanych w 2007 roku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</si>
</sst>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.0"/>
    <numFmt numFmtId="167" formatCode="#,##0.0;\-#,##0.0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44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 vertical="top" wrapText="1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 inden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 wrapText="1"/>
    </xf>
    <xf numFmtId="164" fontId="5" fillId="0" borderId="0" xfId="0" applyFont="1" applyAlignment="1">
      <alignment/>
    </xf>
    <xf numFmtId="165" fontId="7" fillId="0" borderId="2" xfId="0" applyNumberFormat="1" applyFont="1" applyBorder="1" applyAlignment="1">
      <alignment horizontal="right" vertical="center" wrapText="1"/>
    </xf>
    <xf numFmtId="164" fontId="1" fillId="0" borderId="0" xfId="0" applyFont="1" applyAlignment="1">
      <alignment horizontal="left" vertical="center"/>
    </xf>
    <xf numFmtId="165" fontId="7" fillId="0" borderId="1" xfId="0" applyNumberFormat="1" applyFont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center" wrapText="1"/>
    </xf>
    <xf numFmtId="164" fontId="5" fillId="0" borderId="3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4" fontId="5" fillId="3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left" wrapText="1" indent="1"/>
    </xf>
    <xf numFmtId="166" fontId="5" fillId="3" borderId="1" xfId="0" applyNumberFormat="1" applyFont="1" applyFill="1" applyBorder="1" applyAlignment="1">
      <alignment horizontal="right" vertical="top" wrapText="1"/>
    </xf>
    <xf numFmtId="164" fontId="5" fillId="0" borderId="1" xfId="0" applyFont="1" applyBorder="1" applyAlignment="1">
      <alignment horizontal="left" wrapText="1" indent="1"/>
    </xf>
    <xf numFmtId="166" fontId="5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right" vertical="top" wrapText="1"/>
    </xf>
    <xf numFmtId="167" fontId="5" fillId="3" borderId="1" xfId="0" applyNumberFormat="1" applyFont="1" applyFill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right" vertical="top" wrapText="1"/>
    </xf>
    <xf numFmtId="164" fontId="8" fillId="0" borderId="0" xfId="0" applyFont="1" applyAlignment="1">
      <alignment/>
    </xf>
    <xf numFmtId="164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tabSelected="1" workbookViewId="0" topLeftCell="A4">
      <selection activeCell="A1" sqref="A1"/>
    </sheetView>
  </sheetViews>
  <sheetFormatPr defaultColWidth="9.00390625" defaultRowHeight="12.75"/>
  <cols>
    <col min="1" max="1" width="6.125" style="0" customWidth="1"/>
    <col min="2" max="2" width="54.125" style="0" customWidth="1"/>
    <col min="3" max="3" width="13.375" style="0" customWidth="1"/>
    <col min="4" max="4" width="13.125" style="0" customWidth="1"/>
    <col min="5" max="5" width="12.125" style="0" customWidth="1"/>
    <col min="6" max="6" width="11.75390625" style="0" customWidth="1"/>
    <col min="7" max="7" width="12.125" style="0" customWidth="1"/>
    <col min="8" max="8" width="11.875" style="0" customWidth="1"/>
    <col min="9" max="11" width="12.00390625" style="0" customWidth="1"/>
    <col min="12" max="16384" width="8.875" style="0" customWidth="1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9.75" customHeight="1">
      <c r="K3" s="3" t="s">
        <v>1</v>
      </c>
    </row>
    <row r="4" spans="1:256" s="6" customFormat="1" ht="35.25" customHeight="1">
      <c r="A4" s="4" t="s">
        <v>2</v>
      </c>
      <c r="B4" s="4" t="s">
        <v>3</v>
      </c>
      <c r="C4" s="4" t="s">
        <v>4</v>
      </c>
      <c r="D4" s="5" t="s">
        <v>5</v>
      </c>
      <c r="E4" s="5"/>
      <c r="F4" s="5"/>
      <c r="G4" s="5"/>
      <c r="H4" s="5"/>
      <c r="I4" s="5"/>
      <c r="J4" s="5"/>
      <c r="K4" s="5"/>
      <c r="IU4"/>
      <c r="IV4"/>
    </row>
    <row r="5" spans="1:256" s="6" customFormat="1" ht="23.25" customHeight="1">
      <c r="A5" s="4"/>
      <c r="B5" s="4"/>
      <c r="C5" s="4"/>
      <c r="D5" s="4">
        <v>2008</v>
      </c>
      <c r="E5" s="4">
        <v>2009</v>
      </c>
      <c r="F5" s="4">
        <v>2010</v>
      </c>
      <c r="G5" s="4">
        <v>2011</v>
      </c>
      <c r="H5" s="4">
        <v>2012</v>
      </c>
      <c r="I5" s="4">
        <v>2013</v>
      </c>
      <c r="J5" s="4">
        <v>2014</v>
      </c>
      <c r="K5" s="4">
        <v>2015</v>
      </c>
      <c r="IU5"/>
      <c r="IV5"/>
    </row>
    <row r="6" spans="1:256" s="8" customFormat="1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9</v>
      </c>
      <c r="K6" s="7">
        <v>9</v>
      </c>
      <c r="IU6"/>
      <c r="IV6"/>
    </row>
    <row r="7" spans="1:256" s="6" customFormat="1" ht="17.25" customHeight="1">
      <c r="A7" s="9" t="s">
        <v>6</v>
      </c>
      <c r="B7" s="10" t="s">
        <v>7</v>
      </c>
      <c r="C7" s="11">
        <f>SUM(C8+C12)</f>
        <v>886264</v>
      </c>
      <c r="D7" s="11">
        <f>SUM(D8+D12+D17)</f>
        <v>1802381</v>
      </c>
      <c r="E7" s="11">
        <f>SUM(E8+E12+E17)</f>
        <v>2166888</v>
      </c>
      <c r="F7" s="11">
        <f>SUM(F8+F12+F17)</f>
        <v>1938808</v>
      </c>
      <c r="G7" s="11">
        <f>SUM(G8+G12+G17)</f>
        <v>1805225</v>
      </c>
      <c r="H7" s="11">
        <f>SUM(H8+H12+H17)</f>
        <v>1511382</v>
      </c>
      <c r="I7" s="11">
        <f>SUM(I8+I12+I17)</f>
        <v>1352750</v>
      </c>
      <c r="J7" s="11">
        <f>SUM(J8+J12+J17)</f>
        <v>1049641</v>
      </c>
      <c r="K7" s="11">
        <f>SUM(K8+K12+K17)</f>
        <v>472345</v>
      </c>
      <c r="IU7"/>
      <c r="IV7"/>
    </row>
    <row r="8" spans="1:256" s="15" customFormat="1" ht="15" customHeight="1">
      <c r="A8" s="12" t="s">
        <v>8</v>
      </c>
      <c r="B8" s="13" t="s">
        <v>9</v>
      </c>
      <c r="C8" s="14">
        <f>SUM(C9:C11)</f>
        <v>781754</v>
      </c>
      <c r="D8" s="14">
        <f>SUM(D9:D10)</f>
        <v>609381</v>
      </c>
      <c r="E8" s="14">
        <f>SUM(E9:E11)</f>
        <v>1538999</v>
      </c>
      <c r="F8" s="14">
        <f>SUM(F9:F11)</f>
        <v>1648459</v>
      </c>
      <c r="G8" s="14">
        <f>SUM(G9:G11)</f>
        <v>1498459</v>
      </c>
      <c r="H8" s="14">
        <f>SUM(H9:H11)</f>
        <v>1358459</v>
      </c>
      <c r="I8" s="14">
        <f>SUM(I9:I11)</f>
        <v>1062361</v>
      </c>
      <c r="J8" s="14">
        <f>SUM(J9:J11)</f>
        <v>777268</v>
      </c>
      <c r="K8" s="14">
        <f>SUM(K9:K11)</f>
        <v>472345</v>
      </c>
      <c r="IU8"/>
      <c r="IV8"/>
    </row>
    <row r="9" spans="1:256" s="15" customFormat="1" ht="15" customHeight="1">
      <c r="A9" s="16" t="s">
        <v>10</v>
      </c>
      <c r="B9" s="17" t="s">
        <v>11</v>
      </c>
      <c r="C9" s="18">
        <v>139250</v>
      </c>
      <c r="D9" s="18">
        <v>195050</v>
      </c>
      <c r="E9" s="19">
        <v>375800</v>
      </c>
      <c r="F9" s="19">
        <v>393178</v>
      </c>
      <c r="G9" s="19">
        <v>258000</v>
      </c>
      <c r="H9" s="19">
        <v>154000</v>
      </c>
      <c r="I9" s="19">
        <v>50000</v>
      </c>
      <c r="J9" s="19">
        <v>0</v>
      </c>
      <c r="K9" s="19">
        <v>0</v>
      </c>
      <c r="IU9"/>
      <c r="IV9"/>
    </row>
    <row r="10" spans="1:256" s="15" customFormat="1" ht="15" customHeight="1">
      <c r="A10" s="16" t="s">
        <v>12</v>
      </c>
      <c r="B10" s="17" t="s">
        <v>13</v>
      </c>
      <c r="C10" s="18">
        <v>642504</v>
      </c>
      <c r="D10" s="19">
        <v>414331</v>
      </c>
      <c r="E10" s="19">
        <v>1163199</v>
      </c>
      <c r="F10" s="19">
        <v>1255281</v>
      </c>
      <c r="G10" s="19">
        <v>1240459</v>
      </c>
      <c r="H10" s="19">
        <v>1204459</v>
      </c>
      <c r="I10" s="19">
        <v>1012361</v>
      </c>
      <c r="J10" s="19">
        <v>777268</v>
      </c>
      <c r="K10" s="19">
        <v>472345</v>
      </c>
      <c r="IU10"/>
      <c r="IV10"/>
    </row>
    <row r="11" spans="1:256" s="15" customFormat="1" ht="15" customHeight="1">
      <c r="A11" s="16" t="s">
        <v>14</v>
      </c>
      <c r="B11" s="17" t="s">
        <v>15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>
        <v>0</v>
      </c>
      <c r="K11" s="20">
        <v>0</v>
      </c>
      <c r="IU11"/>
      <c r="IV11"/>
    </row>
    <row r="12" spans="1:256" s="15" customFormat="1" ht="15" customHeight="1">
      <c r="A12" s="12" t="s">
        <v>16</v>
      </c>
      <c r="B12" s="13" t="s">
        <v>17</v>
      </c>
      <c r="C12" s="14">
        <f>SUM(C13:C16)</f>
        <v>104510</v>
      </c>
      <c r="D12" s="14">
        <f>SUM(D13:D14)</f>
        <v>1193000</v>
      </c>
      <c r="E12" s="14">
        <f>SUM(E13:E14)</f>
        <v>627889</v>
      </c>
      <c r="F12" s="14">
        <f>SUM(F13:F14)</f>
        <v>290349</v>
      </c>
      <c r="G12" s="14">
        <f>SUM(G13:G14)</f>
        <v>306766</v>
      </c>
      <c r="H12" s="14">
        <f>SUM(H13:H14)</f>
        <v>152923</v>
      </c>
      <c r="I12" s="14">
        <f>SUM(I13:I14)</f>
        <v>290389</v>
      </c>
      <c r="J12" s="14">
        <f>SUM(J13:J14)</f>
        <v>272373</v>
      </c>
      <c r="K12" s="14">
        <f>SUM(K13:K14)</f>
        <v>0</v>
      </c>
      <c r="IU12"/>
      <c r="IV12"/>
    </row>
    <row r="13" spans="1:256" s="15" customFormat="1" ht="15" customHeight="1">
      <c r="A13" s="16" t="s">
        <v>18</v>
      </c>
      <c r="B13" s="17" t="s">
        <v>19</v>
      </c>
      <c r="C13" s="18">
        <v>104510</v>
      </c>
      <c r="D13" s="18">
        <v>216000</v>
      </c>
      <c r="E13" s="18">
        <v>200000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IU13"/>
      <c r="IV13"/>
    </row>
    <row r="14" spans="1:256" s="15" customFormat="1" ht="15" customHeight="1">
      <c r="A14" s="16" t="s">
        <v>20</v>
      </c>
      <c r="B14" s="17" t="s">
        <v>21</v>
      </c>
      <c r="C14" s="18">
        <v>0</v>
      </c>
      <c r="D14" s="18">
        <v>977000</v>
      </c>
      <c r="E14" s="18">
        <v>427889</v>
      </c>
      <c r="F14" s="18">
        <v>290349</v>
      </c>
      <c r="G14" s="18">
        <v>306766</v>
      </c>
      <c r="H14" s="18">
        <v>152923</v>
      </c>
      <c r="I14" s="18">
        <v>290389</v>
      </c>
      <c r="J14" s="18">
        <v>272373</v>
      </c>
      <c r="K14" s="18">
        <v>0</v>
      </c>
      <c r="IU14"/>
      <c r="IV14"/>
    </row>
    <row r="15" spans="1:256" s="15" customFormat="1" ht="14.25" customHeight="1">
      <c r="A15" s="16"/>
      <c r="B15" s="21" t="s">
        <v>22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IU15"/>
      <c r="IV15"/>
    </row>
    <row r="16" spans="1:256" s="15" customFormat="1" ht="14.25" customHeight="1">
      <c r="A16" s="16" t="s">
        <v>23</v>
      </c>
      <c r="B16" s="17" t="s">
        <v>24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IU16"/>
      <c r="IV16"/>
    </row>
    <row r="17" spans="1:256" s="15" customFormat="1" ht="15" customHeight="1">
      <c r="A17" s="12" t="s">
        <v>25</v>
      </c>
      <c r="B17" s="13" t="s">
        <v>26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IU17"/>
      <c r="IV17"/>
    </row>
    <row r="18" spans="1:256" s="15" customFormat="1" ht="15" customHeight="1">
      <c r="A18" s="16" t="s">
        <v>27</v>
      </c>
      <c r="B18" s="21" t="s">
        <v>28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IU18"/>
      <c r="IV18"/>
    </row>
    <row r="19" spans="1:256" s="15" customFormat="1" ht="15" customHeight="1">
      <c r="A19" s="16" t="s">
        <v>29</v>
      </c>
      <c r="B19" s="21" t="s">
        <v>30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IU19"/>
      <c r="IV19"/>
    </row>
    <row r="20" spans="1:256" s="6" customFormat="1" ht="22.5" customHeight="1">
      <c r="A20" s="22">
        <v>2</v>
      </c>
      <c r="B20" s="23" t="s">
        <v>31</v>
      </c>
      <c r="C20" s="24">
        <f>SUM(C21+C24+C25+C26)</f>
        <v>307521</v>
      </c>
      <c r="D20" s="24">
        <f>SUM(D21+D24+D25+D26)</f>
        <v>376382</v>
      </c>
      <c r="E20" s="24">
        <f>SUM(E21+E24+E25+E26)</f>
        <v>566429</v>
      </c>
      <c r="F20" s="24">
        <f>SUM(F21+F24+F25+F26)</f>
        <v>486349</v>
      </c>
      <c r="G20" s="24">
        <f>SUM(G21+G24+G25+G26)</f>
        <v>490766</v>
      </c>
      <c r="H20" s="24">
        <f>SUM(H21+H24+H25+H26)</f>
        <v>491021</v>
      </c>
      <c r="I20" s="24">
        <f>SUM(I21+I24+I25+I26)</f>
        <v>613482</v>
      </c>
      <c r="J20" s="24">
        <f>SUM(J21+J24+J25+J26)</f>
        <v>613296</v>
      </c>
      <c r="K20" s="24">
        <f>SUM(K21+K24+K25+K26)</f>
        <v>500345</v>
      </c>
      <c r="IU20"/>
      <c r="IV20"/>
    </row>
    <row r="21" spans="1:256" s="6" customFormat="1" ht="15" customHeight="1">
      <c r="A21" s="22" t="s">
        <v>32</v>
      </c>
      <c r="B21" s="23" t="s">
        <v>33</v>
      </c>
      <c r="C21" s="24">
        <f>SUM(C22:C23)</f>
        <v>276883</v>
      </c>
      <c r="D21" s="24">
        <f>SUM(D22:D23)</f>
        <v>263382</v>
      </c>
      <c r="E21" s="24">
        <f>SUM(E22:E23)</f>
        <v>518429</v>
      </c>
      <c r="F21" s="24">
        <f>SUM(F22:F23)</f>
        <v>440349</v>
      </c>
      <c r="G21" s="24">
        <f>SUM(G22:G23)</f>
        <v>446766</v>
      </c>
      <c r="H21" s="24">
        <f>SUM(H22:H23)</f>
        <v>449021</v>
      </c>
      <c r="I21" s="24">
        <f>SUM(I22:I23)</f>
        <v>575482</v>
      </c>
      <c r="J21" s="24">
        <f>SUM(J22:J23)</f>
        <v>577296</v>
      </c>
      <c r="K21" s="24">
        <f>SUM(K22:K23)</f>
        <v>472345</v>
      </c>
      <c r="IU21"/>
      <c r="IV21"/>
    </row>
    <row r="22" spans="1:256" s="15" customFormat="1" ht="15" customHeight="1">
      <c r="A22" s="16" t="s">
        <v>34</v>
      </c>
      <c r="B22" s="17" t="s">
        <v>35</v>
      </c>
      <c r="C22" s="18">
        <v>276883</v>
      </c>
      <c r="D22" s="18">
        <v>263382</v>
      </c>
      <c r="E22" s="18">
        <v>518429</v>
      </c>
      <c r="F22" s="18">
        <v>440349</v>
      </c>
      <c r="G22" s="18">
        <v>446766</v>
      </c>
      <c r="H22" s="18">
        <v>449021</v>
      </c>
      <c r="I22" s="18">
        <v>575482</v>
      </c>
      <c r="J22" s="18">
        <v>577296</v>
      </c>
      <c r="K22" s="18">
        <v>472345</v>
      </c>
      <c r="IU22"/>
      <c r="IV22"/>
    </row>
    <row r="23" spans="1:256" s="15" customFormat="1" ht="15" customHeight="1">
      <c r="A23" s="16" t="s">
        <v>36</v>
      </c>
      <c r="B23" s="17" t="s">
        <v>37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IU23"/>
      <c r="IV23"/>
    </row>
    <row r="24" spans="1:256" s="15" customFormat="1" ht="15" customHeight="1">
      <c r="A24" s="12" t="s">
        <v>38</v>
      </c>
      <c r="B24" s="13" t="s">
        <v>39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IU24"/>
      <c r="IV24"/>
    </row>
    <row r="25" spans="1:256" s="15" customFormat="1" ht="15" customHeight="1">
      <c r="A25" s="12" t="s">
        <v>40</v>
      </c>
      <c r="B25" s="13" t="s">
        <v>41</v>
      </c>
      <c r="C25" s="14">
        <v>30638</v>
      </c>
      <c r="D25" s="14">
        <v>25000</v>
      </c>
      <c r="E25" s="14">
        <v>48000</v>
      </c>
      <c r="F25" s="14">
        <v>46000</v>
      </c>
      <c r="G25" s="14">
        <v>44000</v>
      </c>
      <c r="H25" s="14">
        <v>42000</v>
      </c>
      <c r="I25" s="14">
        <v>38000</v>
      </c>
      <c r="J25" s="14">
        <v>36000</v>
      </c>
      <c r="K25" s="14">
        <v>28000</v>
      </c>
      <c r="IU25"/>
      <c r="IV25"/>
    </row>
    <row r="26" spans="1:256" s="26" customFormat="1" ht="14.25" customHeight="1">
      <c r="A26" s="12" t="s">
        <v>42</v>
      </c>
      <c r="B26" s="25" t="s">
        <v>43</v>
      </c>
      <c r="C26" s="14">
        <v>0</v>
      </c>
      <c r="D26" s="14">
        <v>88000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IU26"/>
      <c r="IV26"/>
    </row>
    <row r="27" spans="1:256" s="6" customFormat="1" ht="18.75" customHeight="1">
      <c r="A27" s="22" t="s">
        <v>44</v>
      </c>
      <c r="B27" s="23" t="s">
        <v>45</v>
      </c>
      <c r="C27" s="19">
        <v>5920109</v>
      </c>
      <c r="D27" s="19">
        <v>5926872</v>
      </c>
      <c r="E27" s="19">
        <v>6068574</v>
      </c>
      <c r="F27" s="19">
        <v>6188395</v>
      </c>
      <c r="G27" s="19">
        <v>6281163</v>
      </c>
      <c r="H27" s="19">
        <v>6386386</v>
      </c>
      <c r="I27" s="19">
        <v>6514114</v>
      </c>
      <c r="J27" s="19">
        <v>6644396</v>
      </c>
      <c r="K27" s="19">
        <v>6514086</v>
      </c>
      <c r="IU27"/>
      <c r="IV27"/>
    </row>
    <row r="28" spans="1:256" s="6" customFormat="1" ht="20.25" customHeight="1">
      <c r="A28" s="22" t="s">
        <v>46</v>
      </c>
      <c r="B28" s="23" t="s">
        <v>47</v>
      </c>
      <c r="C28" s="19">
        <v>5963267</v>
      </c>
      <c r="D28" s="19">
        <v>7192242</v>
      </c>
      <c r="E28" s="19">
        <v>6178034</v>
      </c>
      <c r="F28" s="19">
        <v>6038395</v>
      </c>
      <c r="G28" s="19">
        <v>6141163</v>
      </c>
      <c r="H28" s="19">
        <v>6090288</v>
      </c>
      <c r="I28" s="19">
        <v>6229021</v>
      </c>
      <c r="J28" s="19">
        <v>6339500</v>
      </c>
      <c r="K28" s="19">
        <v>6041741</v>
      </c>
      <c r="IU28"/>
      <c r="IV28"/>
    </row>
    <row r="29" spans="1:256" s="28" customFormat="1" ht="20.25" customHeight="1">
      <c r="A29" s="22" t="s">
        <v>48</v>
      </c>
      <c r="B29" s="23" t="s">
        <v>49</v>
      </c>
      <c r="C29" s="27">
        <f>SUM(C27-C28)</f>
        <v>-43158</v>
      </c>
      <c r="D29" s="27">
        <f>SUM(D27-D28)</f>
        <v>-1265370</v>
      </c>
      <c r="E29" s="27">
        <f>SUM(E27-E28)</f>
        <v>-109460</v>
      </c>
      <c r="F29" s="27">
        <f>SUM(F27-F28)</f>
        <v>150000</v>
      </c>
      <c r="G29" s="27">
        <f>SUM(G27-G28)</f>
        <v>140000</v>
      </c>
      <c r="H29" s="27">
        <f>SUM(H27-H28)</f>
        <v>296098</v>
      </c>
      <c r="I29" s="27">
        <f>SUM(I27-I28)</f>
        <v>285093</v>
      </c>
      <c r="J29" s="27">
        <f>SUM(J27-J28)</f>
        <v>304896</v>
      </c>
      <c r="K29" s="27">
        <f>SUM(K27-K28)</f>
        <v>472345</v>
      </c>
      <c r="IU29"/>
      <c r="IV29"/>
    </row>
    <row r="30" spans="1:256" s="28" customFormat="1" ht="19.5" customHeight="1">
      <c r="A30" s="22" t="s">
        <v>50</v>
      </c>
      <c r="B30" s="23" t="s">
        <v>51</v>
      </c>
      <c r="C30" s="29">
        <v>551282</v>
      </c>
      <c r="D30" s="29">
        <v>335752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IU30"/>
      <c r="IV30"/>
    </row>
    <row r="31" spans="1:256" s="6" customFormat="1" ht="16.5" customHeight="1">
      <c r="A31" s="30" t="s">
        <v>52</v>
      </c>
      <c r="B31" s="31" t="s">
        <v>53</v>
      </c>
      <c r="C31" s="32"/>
      <c r="D31" s="32"/>
      <c r="E31" s="32"/>
      <c r="F31" s="32"/>
      <c r="G31" s="32"/>
      <c r="H31" s="32"/>
      <c r="I31" s="33"/>
      <c r="J31" s="33"/>
      <c r="K31" s="33"/>
      <c r="IU31"/>
      <c r="IV31"/>
    </row>
    <row r="32" spans="1:256" s="15" customFormat="1" ht="15" customHeight="1">
      <c r="A32" s="34" t="s">
        <v>54</v>
      </c>
      <c r="B32" s="35" t="s">
        <v>55</v>
      </c>
      <c r="C32" s="36">
        <f>SUM(C7/C27)*100</f>
        <v>14.97040003824254</v>
      </c>
      <c r="D32" s="36">
        <f>SUM(D7-D21-D24)/D27*100</f>
        <v>25.96646257924922</v>
      </c>
      <c r="E32" s="36">
        <f>SUM(E7-E21-E24)/E27*100</f>
        <v>27.163860900435587</v>
      </c>
      <c r="F32" s="36">
        <f>SUM(F7-F21-F24)/F27*100</f>
        <v>24.214016720005752</v>
      </c>
      <c r="G32" s="36">
        <f>SUM(G7-G21-G24)/G27*100</f>
        <v>21.62750751731805</v>
      </c>
      <c r="H32" s="36">
        <f>SUM(H7-H21-H24)/H27*100</f>
        <v>16.63477591238613</v>
      </c>
      <c r="I32" s="36">
        <f>SUM(I7-I21-I24)/I27*100</f>
        <v>11.932060138953663</v>
      </c>
      <c r="J32" s="36">
        <f>SUM(J7-J21-J24)/J27*100</f>
        <v>7.108923068402305</v>
      </c>
      <c r="K32" s="36">
        <f>SUM(K7-K21-K24)/K27*100</f>
        <v>0</v>
      </c>
      <c r="IU32"/>
      <c r="IV32"/>
    </row>
    <row r="33" spans="1:256" s="15" customFormat="1" ht="28.5" customHeight="1">
      <c r="A33" s="30" t="s">
        <v>56</v>
      </c>
      <c r="B33" s="37" t="s">
        <v>57</v>
      </c>
      <c r="C33" s="38">
        <f>SUM(C32)</f>
        <v>14.97040003824254</v>
      </c>
      <c r="D33" s="39">
        <f>SUM(D8+D12-D21)/D27*100</f>
        <v>25.96646257924922</v>
      </c>
      <c r="E33" s="39">
        <f>SUM(E8+E12-E21)/E27*100</f>
        <v>27.163860900435587</v>
      </c>
      <c r="F33" s="39">
        <f>SUM(F8+F12-F21)/F27*100</f>
        <v>24.214016720005752</v>
      </c>
      <c r="G33" s="39">
        <f>SUM(G8+G12-G21)/G27*100</f>
        <v>21.62750751731805</v>
      </c>
      <c r="H33" s="39">
        <f>SUM(H8+H12-H21)/H27*100</f>
        <v>16.63477591238613</v>
      </c>
      <c r="I33" s="39">
        <f>SUM(I8+I12-I21)/I27*100</f>
        <v>11.932060138953663</v>
      </c>
      <c r="J33" s="39">
        <f>SUM(J8+J12-J21)/J27*100</f>
        <v>7.108923068402305</v>
      </c>
      <c r="K33" s="39">
        <f>SUM(K8+K12-K21)/K27*100</f>
        <v>0</v>
      </c>
      <c r="IU33"/>
      <c r="IV33"/>
    </row>
    <row r="34" spans="1:256" s="15" customFormat="1" ht="15" customHeight="1">
      <c r="A34" s="34" t="s">
        <v>58</v>
      </c>
      <c r="B34" s="35" t="s">
        <v>59</v>
      </c>
      <c r="C34" s="40">
        <f>SUM(C20/C27)*100</f>
        <v>5.194515844218409</v>
      </c>
      <c r="D34" s="40">
        <f>SUM(D20/D27)*100</f>
        <v>6.350432403466787</v>
      </c>
      <c r="E34" s="40">
        <f>SUM(E20/E27)*100</f>
        <v>9.333807250269997</v>
      </c>
      <c r="F34" s="40">
        <f>SUM(F20/F27)*100</f>
        <v>7.859049074921688</v>
      </c>
      <c r="G34" s="40">
        <f>SUM(G20/G27)*100</f>
        <v>7.8132982697630995</v>
      </c>
      <c r="H34" s="40">
        <f>SUM(H20/H27)*100</f>
        <v>7.68855812974662</v>
      </c>
      <c r="I34" s="40">
        <f>SUM(I20/I27)*100</f>
        <v>9.417735090297775</v>
      </c>
      <c r="J34" s="40">
        <f>SUM(J20/J27)*100</f>
        <v>9.23027465551421</v>
      </c>
      <c r="K34" s="40">
        <f>SUM(K20/K27)*100</f>
        <v>7.680970131496576</v>
      </c>
      <c r="IU34"/>
      <c r="IV34"/>
    </row>
    <row r="35" spans="1:256" s="15" customFormat="1" ht="25.5" customHeight="1">
      <c r="A35" s="12" t="s">
        <v>60</v>
      </c>
      <c r="B35" s="37" t="s">
        <v>61</v>
      </c>
      <c r="C35" s="41">
        <f>SUM(C21+C25)/C27*100</f>
        <v>5.194515844218409</v>
      </c>
      <c r="D35" s="41">
        <f>SUM(D21+D25+D26)/D27*100</f>
        <v>6.350432403466787</v>
      </c>
      <c r="E35" s="41">
        <f>SUM(E21+E25)/E27*100</f>
        <v>9.333807250269997</v>
      </c>
      <c r="F35" s="41">
        <f>SUM(F21+F25)/F27*100</f>
        <v>7.859049074921688</v>
      </c>
      <c r="G35" s="41">
        <f>SUM(G21+G25)/G27*100</f>
        <v>7.8132982697630995</v>
      </c>
      <c r="H35" s="41">
        <f>SUM(H21+H25)/H27*100</f>
        <v>7.68855812974662</v>
      </c>
      <c r="I35" s="41">
        <f>SUM(I21+I25)/I27*100</f>
        <v>9.417735090297775</v>
      </c>
      <c r="J35" s="41">
        <f>SUM(J21+J25)/J27*100</f>
        <v>9.23027465551421</v>
      </c>
      <c r="K35" s="41">
        <f>SUM(K21+K25)/K27*100</f>
        <v>7.680970131496576</v>
      </c>
      <c r="IU35"/>
      <c r="IV35"/>
    </row>
    <row r="36" spans="1:2" ht="12.75">
      <c r="A36" s="42"/>
      <c r="B36" t="s">
        <v>62</v>
      </c>
    </row>
    <row r="39" ht="12.75">
      <c r="B39" s="43"/>
    </row>
    <row r="40" ht="12.75">
      <c r="B40" s="43"/>
    </row>
  </sheetData>
  <mergeCells count="5">
    <mergeCell ref="A1:G1"/>
    <mergeCell ref="A4:A5"/>
    <mergeCell ref="B4:B5"/>
    <mergeCell ref="C4:C5"/>
    <mergeCell ref="D4:K4"/>
  </mergeCells>
  <printOptions horizontalCentered="1" verticalCentered="1"/>
  <pageMargins left="0.5902777777777778" right="0.5902777777777778" top="0.8909722222222222" bottom="0.55" header="0.5118055555555555" footer="0.5118055555555555"/>
  <pageSetup fitToHeight="1" fitToWidth="1" horizontalDpi="300" verticalDpi="300" orientation="landscape" paperSize="9"/>
  <headerFooter alignWithMargins="0">
    <oddHeader>&amp;R&amp;9Załącznik nr 8
do Uchwały Rady Gminy Kowiesy  nr XIII/73/08
z dnia 8 lutego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2008-02-04T09:31:35Z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